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0 GartnWissn\01 Artikel\19_Wie viel Wasser braucht mein Garten\"/>
    </mc:Choice>
  </mc:AlternateContent>
  <xr:revisionPtr revIDLastSave="0" documentId="13_ncr:1_{F4CBFDF6-4032-41CA-8BB4-28ABE66DC7E3}" xr6:coauthVersionLast="41" xr6:coauthVersionMax="41" xr10:uidLastSave="{00000000-0000-0000-0000-000000000000}"/>
  <bookViews>
    <workbookView xWindow="-108" yWindow="-108" windowWidth="23256" windowHeight="12576" activeTab="1" xr2:uid="{0E795602-72C7-4C0A-9B08-E020A7DE2409}"/>
  </bookViews>
  <sheets>
    <sheet name="Annahmen" sheetId="2" r:id="rId1"/>
    <sheet name="Berechnung Wasserbedarf Garten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E49" i="1"/>
  <c r="F49" i="1"/>
  <c r="G49" i="1"/>
  <c r="D49" i="1"/>
  <c r="G40" i="1" l="1"/>
  <c r="C40" i="1"/>
  <c r="G16" i="1" l="1"/>
  <c r="E19" i="1" l="1" a="1"/>
  <c r="E19" i="1" s="1"/>
  <c r="G31" i="1"/>
  <c r="H56" i="1"/>
  <c r="J56" i="1" s="1"/>
  <c r="H55" i="1"/>
  <c r="J55" i="1" s="1"/>
  <c r="H54" i="1"/>
  <c r="I54" i="1" s="1"/>
  <c r="H53" i="1"/>
  <c r="J53" i="1" s="1"/>
  <c r="H52" i="1"/>
  <c r="I52" i="1" s="1"/>
  <c r="H51" i="1"/>
  <c r="J51" i="1" s="1"/>
  <c r="H50" i="1"/>
  <c r="I50" i="1" s="1"/>
  <c r="H49" i="1"/>
  <c r="I49" i="1" s="1"/>
  <c r="C20" i="1"/>
  <c r="C31" i="1"/>
  <c r="D30" i="1"/>
  <c r="D29" i="1"/>
  <c r="F19" i="1" l="1"/>
  <c r="J49" i="1"/>
  <c r="J54" i="1"/>
  <c r="E18" i="1" s="1" a="1"/>
  <c r="E18" i="1" s="1"/>
  <c r="F18" i="1" s="1"/>
  <c r="J50" i="1"/>
  <c r="E16" i="1" s="1" a="1"/>
  <c r="E16" i="1" s="1"/>
  <c r="F16" i="1" s="1"/>
  <c r="I16" i="1" s="1"/>
  <c r="I53" i="1"/>
  <c r="D31" i="1"/>
  <c r="I56" i="1"/>
  <c r="I51" i="1"/>
  <c r="J52" i="1"/>
  <c r="E17" i="1" s="1" a="1"/>
  <c r="E17" i="1" s="1"/>
  <c r="F17" i="1" s="1"/>
  <c r="I55" i="1"/>
  <c r="G19" i="1" l="1"/>
  <c r="I19" i="1" s="1"/>
  <c r="G18" i="1"/>
  <c r="I18" i="1" s="1"/>
  <c r="G17" i="1"/>
  <c r="I17" i="1" s="1"/>
  <c r="E20" i="1"/>
  <c r="F20" i="1" s="1"/>
  <c r="J57" i="1"/>
  <c r="G20" i="1" l="1"/>
  <c r="I20" i="1" s="1"/>
  <c r="H31" i="1" l="1"/>
</calcChain>
</file>

<file path=xl/sharedStrings.xml><?xml version="1.0" encoding="utf-8"?>
<sst xmlns="http://schemas.openxmlformats.org/spreadsheetml/2006/main" count="110" uniqueCount="59">
  <si>
    <t>Bodenart</t>
  </si>
  <si>
    <t>Ort</t>
  </si>
  <si>
    <t>Annahmen</t>
  </si>
  <si>
    <t>Sandboden</t>
  </si>
  <si>
    <t>Niederschlag Frühling</t>
  </si>
  <si>
    <t>Niederschlag Sommer</t>
  </si>
  <si>
    <t>Durchschnitt</t>
  </si>
  <si>
    <t>m² bzw. Anzahl Bäume</t>
  </si>
  <si>
    <t>Rasen</t>
  </si>
  <si>
    <t>Nein</t>
  </si>
  <si>
    <t>Gemüsebeet</t>
  </si>
  <si>
    <t>Ja</t>
  </si>
  <si>
    <t>Blumenbeet</t>
  </si>
  <si>
    <t>Obstbäume (#)</t>
  </si>
  <si>
    <t>Gesamt (m³)</t>
  </si>
  <si>
    <t>Bepflanzung</t>
  </si>
  <si>
    <t>Gesamtwasserbedarf/Tag (l/m² bzw. Baum)</t>
  </si>
  <si>
    <t>Häufigkeit</t>
  </si>
  <si>
    <t>Bewässerung: Tage/Woche</t>
  </si>
  <si>
    <t>Dauer Bewässerung (Monate)</t>
  </si>
  <si>
    <t>Dauer Bewässerung (Woche)</t>
  </si>
  <si>
    <t>Dauer Bewässerung (Tage)</t>
  </si>
  <si>
    <t>Gesamtwasserbedarf/Pflanzzeit (liter/m² bzw. Baum)</t>
  </si>
  <si>
    <t xml:space="preserve">2-3x pro Woche </t>
  </si>
  <si>
    <t>Lehm-/Tonboden</t>
  </si>
  <si>
    <t>1x pro Woche</t>
  </si>
  <si>
    <t>Gesamt</t>
  </si>
  <si>
    <t>Wie viel Wasser braucht mein Garten?</t>
  </si>
  <si>
    <t>Rechner zum berechnen des Wasserbedarfs des eigenen Gartens sowie den damit verbundenen Kosten</t>
  </si>
  <si>
    <t>Legende</t>
  </si>
  <si>
    <t>Obstbäume</t>
  </si>
  <si>
    <t>Soll bewässert werden?</t>
  </si>
  <si>
    <t>Gebühren (€/m³)</t>
  </si>
  <si>
    <t>Abwasser</t>
  </si>
  <si>
    <t>Frischwasser</t>
  </si>
  <si>
    <t>Niederschlag 
(m³)</t>
  </si>
  <si>
    <t>Zu befüllende Informationen</t>
  </si>
  <si>
    <t>Ergebnisse der Berechnungen</t>
  </si>
  <si>
    <t>Pflanzzeit = Frühling und Sommer</t>
  </si>
  <si>
    <t>Ca. 2x pro Woche</t>
  </si>
  <si>
    <t>Folgende Faktoren werden zur Vereinfachung vernachlässigt: zusätzliche Verdunstung durch Temperaturunterschiede, Wind, Nebel</t>
  </si>
  <si>
    <t>Anmerkung</t>
  </si>
  <si>
    <t>Gesamtwasserbedarf
Pflanzzeit (m³)</t>
  </si>
  <si>
    <t>Gesamtwasserkosten Pflanzzeit (€)</t>
  </si>
  <si>
    <t>Gesamtniederschlag Plfanzzeit auf die zu bewässernde Flächen (m³)</t>
  </si>
  <si>
    <t>Zusatzwasserbedarf Pflanzzeit auf die zu bewässernede Flächen (m³)</t>
  </si>
  <si>
    <t>Gesamtwasserbedarf
Pflanzzeit (Liter)</t>
  </si>
  <si>
    <t>Niederschlag (Liter/m²)</t>
  </si>
  <si>
    <r>
      <t xml:space="preserve">Gesamtwasserkosten = Zusatzwasserbedarf [Gesamtwasserbedarf - Gesamtniederschlag] * Wassergebühren [Frischwasser + Abwasser]
</t>
    </r>
    <r>
      <rPr>
        <b/>
        <i/>
        <sz val="11"/>
        <color theme="1"/>
        <rFont val="Calibri"/>
        <family val="2"/>
        <scheme val="minor"/>
      </rPr>
      <t>--&gt; Kosten können durch Bewässerung mit gesammeltem Regenwasser reduziert werden</t>
    </r>
  </si>
  <si>
    <t>Ø Niederschlag Frühling</t>
  </si>
  <si>
    <t>Ø Niederschlad in Deutschland</t>
  </si>
  <si>
    <t>Ø Gebühren für Deutschland</t>
  </si>
  <si>
    <t>1. Schritt: Berechnung der benötigten Wassermenge</t>
  </si>
  <si>
    <t>2. Schritt: Berechnung der Wasserkosten</t>
  </si>
  <si>
    <t>Deutschland</t>
  </si>
  <si>
    <t>Jeden zweiten Tag</t>
  </si>
  <si>
    <t>Ungefährer Gesamtwasserbedarf/
Tag (l/m² bzw. Baum)</t>
  </si>
  <si>
    <t>Jeden zweiten/dritten Tag</t>
  </si>
  <si>
    <t>Kultur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</si>
</sst>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8E18B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3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3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 applyFill="1"/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/>
    <xf numFmtId="3" fontId="0" fillId="0" borderId="3" xfId="0" applyNumberFormat="1" applyFill="1" applyBorder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indent="2"/>
    </xf>
    <xf numFmtId="0" fontId="3" fillId="2" borderId="1" xfId="0" applyFont="1" applyFill="1" applyBorder="1" applyAlignment="1">
      <alignment horizontal="left" indent="2"/>
    </xf>
    <xf numFmtId="0" fontId="1" fillId="0" borderId="6" xfId="0" applyFont="1" applyBorder="1"/>
    <xf numFmtId="0" fontId="0" fillId="0" borderId="5" xfId="0" applyBorder="1"/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/>
    <xf numFmtId="3" fontId="0" fillId="0" borderId="5" xfId="0" applyNumberFormat="1" applyFill="1" applyBorder="1"/>
    <xf numFmtId="0" fontId="1" fillId="0" borderId="3" xfId="0" applyFont="1" applyFill="1" applyBorder="1" applyAlignment="1" applyProtection="1">
      <alignment wrapText="1"/>
    </xf>
    <xf numFmtId="3" fontId="0" fillId="3" borderId="0" xfId="0" applyNumberFormat="1" applyFill="1" applyAlignment="1" applyProtection="1">
      <alignment horizontal="right"/>
    </xf>
    <xf numFmtId="0" fontId="0" fillId="0" borderId="0" xfId="0" applyProtection="1"/>
    <xf numFmtId="3" fontId="0" fillId="4" borderId="0" xfId="0" applyNumberFormat="1" applyFill="1" applyAlignment="1" applyProtection="1">
      <alignment horizontal="center"/>
      <protection locked="0"/>
    </xf>
    <xf numFmtId="3" fontId="0" fillId="4" borderId="0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4" borderId="3" xfId="0" applyFill="1" applyBorder="1" applyProtection="1">
      <protection locked="0"/>
    </xf>
    <xf numFmtId="166" fontId="0" fillId="4" borderId="3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Protection="1">
      <protection locked="0"/>
    </xf>
    <xf numFmtId="3" fontId="0" fillId="0" borderId="5" xfId="0" applyNumberFormat="1" applyBorder="1" applyProtection="1">
      <protection locked="0"/>
    </xf>
    <xf numFmtId="0" fontId="0" fillId="0" borderId="3" xfId="0" applyBorder="1" applyProtection="1">
      <protection locked="0"/>
    </xf>
    <xf numFmtId="3" fontId="0" fillId="0" borderId="3" xfId="0" applyNumberFormat="1" applyBorder="1" applyProtection="1">
      <protection locked="0"/>
    </xf>
    <xf numFmtId="0" fontId="2" fillId="2" borderId="0" xfId="0" applyFont="1" applyFill="1" applyBorder="1" applyAlignment="1" applyProtection="1">
      <alignment horizontal="left" indent="2"/>
    </xf>
    <xf numFmtId="0" fontId="0" fillId="2" borderId="0" xfId="0" applyFill="1" applyBorder="1" applyProtection="1"/>
    <xf numFmtId="0" fontId="3" fillId="2" borderId="1" xfId="0" applyFont="1" applyFill="1" applyBorder="1" applyAlignment="1" applyProtection="1">
      <alignment horizontal="left" indent="2"/>
    </xf>
    <xf numFmtId="0" fontId="0" fillId="2" borderId="1" xfId="0" applyFill="1" applyBorder="1" applyProtection="1"/>
    <xf numFmtId="0" fontId="1" fillId="0" borderId="6" xfId="0" applyFont="1" applyBorder="1" applyProtection="1"/>
    <xf numFmtId="0" fontId="1" fillId="0" borderId="0" xfId="0" applyFont="1" applyProtection="1"/>
    <xf numFmtId="0" fontId="1" fillId="0" borderId="3" xfId="0" applyFont="1" applyBorder="1" applyAlignment="1" applyProtection="1">
      <alignment wrapText="1"/>
    </xf>
    <xf numFmtId="0" fontId="1" fillId="0" borderId="3" xfId="0" applyFont="1" applyFill="1" applyBorder="1" applyProtection="1"/>
    <xf numFmtId="0" fontId="1" fillId="0" borderId="3" xfId="0" applyFont="1" applyBorder="1" applyProtection="1"/>
    <xf numFmtId="0" fontId="1" fillId="0" borderId="2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Protection="1"/>
    <xf numFmtId="0" fontId="1" fillId="0" borderId="4" xfId="0" applyFont="1" applyFill="1" applyBorder="1" applyProtection="1"/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0" fillId="0" borderId="3" xfId="0" applyFill="1" applyBorder="1" applyProtection="1"/>
    <xf numFmtId="0" fontId="0" fillId="0" borderId="3" xfId="0" applyBorder="1" applyProtection="1"/>
    <xf numFmtId="3" fontId="1" fillId="0" borderId="4" xfId="0" applyNumberFormat="1" applyFont="1" applyBorder="1" applyAlignment="1" applyProtection="1">
      <alignment horizontal="center"/>
    </xf>
    <xf numFmtId="3" fontId="1" fillId="0" borderId="4" xfId="0" applyNumberFormat="1" applyFont="1" applyBorder="1" applyProtection="1"/>
    <xf numFmtId="1" fontId="1" fillId="0" borderId="4" xfId="0" applyNumberFormat="1" applyFont="1" applyBorder="1" applyProtection="1"/>
    <xf numFmtId="164" fontId="1" fillId="0" borderId="4" xfId="0" applyNumberFormat="1" applyFont="1" applyBorder="1" applyProtection="1"/>
    <xf numFmtId="0" fontId="1" fillId="0" borderId="4" xfId="0" applyFont="1" applyBorder="1" applyProtection="1"/>
    <xf numFmtId="164" fontId="0" fillId="0" borderId="0" xfId="0" applyNumberFormat="1" applyFill="1" applyProtection="1"/>
    <xf numFmtId="164" fontId="0" fillId="0" borderId="3" xfId="0" applyNumberFormat="1" applyFill="1" applyBorder="1" applyProtection="1"/>
    <xf numFmtId="0" fontId="1" fillId="0" borderId="12" xfId="0" applyFont="1" applyFill="1" applyBorder="1" applyAlignment="1" applyProtection="1">
      <alignment wrapText="1"/>
    </xf>
    <xf numFmtId="3" fontId="1" fillId="3" borderId="11" xfId="0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>
      <alignment wrapText="1"/>
    </xf>
    <xf numFmtId="0" fontId="0" fillId="0" borderId="14" xfId="0" applyBorder="1" applyProtection="1"/>
    <xf numFmtId="3" fontId="1" fillId="3" borderId="13" xfId="0" applyNumberFormat="1" applyFont="1" applyFill="1" applyBorder="1" applyAlignment="1" applyProtection="1">
      <alignment horizontal="right"/>
    </xf>
    <xf numFmtId="0" fontId="1" fillId="0" borderId="9" xfId="0" applyFont="1" applyFill="1" applyBorder="1" applyAlignment="1" applyProtection="1">
      <alignment wrapText="1"/>
    </xf>
    <xf numFmtId="3" fontId="0" fillId="3" borderId="7" xfId="0" applyNumberFormat="1" applyFill="1" applyBorder="1" applyAlignment="1" applyProtection="1">
      <alignment horizontal="right"/>
    </xf>
    <xf numFmtId="0" fontId="0" fillId="0" borderId="0" xfId="0" applyBorder="1" applyProtection="1"/>
    <xf numFmtId="166" fontId="0" fillId="4" borderId="0" xfId="0" applyNumberFormat="1" applyFill="1" applyProtection="1">
      <protection locked="0"/>
    </xf>
    <xf numFmtId="164" fontId="0" fillId="0" borderId="0" xfId="0" applyNumberFormat="1" applyProtection="1"/>
    <xf numFmtId="164" fontId="0" fillId="5" borderId="0" xfId="0" applyNumberFormat="1" applyFill="1" applyAlignment="1">
      <alignment horizontal="center"/>
    </xf>
    <xf numFmtId="0" fontId="0" fillId="5" borderId="0" xfId="0" applyFill="1"/>
    <xf numFmtId="165" fontId="0" fillId="5" borderId="0" xfId="0" applyNumberFormat="1" applyFill="1"/>
    <xf numFmtId="3" fontId="0" fillId="5" borderId="0" xfId="0" applyNumberFormat="1" applyFill="1"/>
    <xf numFmtId="164" fontId="0" fillId="5" borderId="3" xfId="0" applyNumberFormat="1" applyFill="1" applyBorder="1" applyAlignment="1">
      <alignment horizontal="center"/>
    </xf>
    <xf numFmtId="0" fontId="0" fillId="5" borderId="3" xfId="0" applyFill="1" applyBorder="1"/>
    <xf numFmtId="165" fontId="0" fillId="5" borderId="3" xfId="0" applyNumberFormat="1" applyFill="1" applyBorder="1"/>
    <xf numFmtId="3" fontId="0" fillId="5" borderId="3" xfId="0" applyNumberFormat="1" applyFill="1" applyBorder="1"/>
    <xf numFmtId="164" fontId="0" fillId="5" borderId="5" xfId="0" applyNumberFormat="1" applyFill="1" applyBorder="1" applyAlignment="1">
      <alignment horizontal="center"/>
    </xf>
    <xf numFmtId="0" fontId="0" fillId="5" borderId="5" xfId="0" applyFill="1" applyBorder="1"/>
    <xf numFmtId="165" fontId="0" fillId="5" borderId="5" xfId="0" applyNumberFormat="1" applyFill="1" applyBorder="1"/>
    <xf numFmtId="3" fontId="0" fillId="5" borderId="5" xfId="0" applyNumberFormat="1" applyFill="1" applyBorder="1"/>
    <xf numFmtId="3" fontId="1" fillId="0" borderId="0" xfId="0" applyNumberFormat="1" applyFont="1" applyProtection="1">
      <protection locked="0"/>
    </xf>
    <xf numFmtId="0" fontId="4" fillId="0" borderId="0" xfId="0" applyFont="1" applyBorder="1" applyAlignment="1" applyProtection="1">
      <alignment horizontal="left" vertical="center" wrapText="1"/>
    </xf>
    <xf numFmtId="3" fontId="1" fillId="3" borderId="4" xfId="0" applyNumberFormat="1" applyFont="1" applyFill="1" applyBorder="1" applyAlignment="1" applyProtection="1">
      <alignment horizontal="right"/>
    </xf>
    <xf numFmtId="0" fontId="0" fillId="4" borderId="2" xfId="0" applyFont="1" applyFill="1" applyBorder="1" applyAlignment="1" applyProtection="1">
      <alignment horizontal="center" vertical="center"/>
    </xf>
    <xf numFmtId="3" fontId="0" fillId="3" borderId="2" xfId="0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left" wrapText="1"/>
    </xf>
    <xf numFmtId="3" fontId="0" fillId="3" borderId="0" xfId="0" applyNumberFormat="1" applyFill="1" applyBorder="1" applyAlignment="1" applyProtection="1">
      <alignment horizontal="right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3" fontId="1" fillId="3" borderId="4" xfId="0" applyNumberFormat="1" applyFont="1" applyFill="1" applyBorder="1" applyAlignment="1" applyProtection="1">
      <alignment horizontal="right"/>
    </xf>
    <xf numFmtId="0" fontId="1" fillId="0" borderId="16" xfId="0" applyFont="1" applyFill="1" applyBorder="1" applyAlignment="1" applyProtection="1">
      <alignment horizontal="left" wrapText="1"/>
    </xf>
    <xf numFmtId="3" fontId="0" fillId="3" borderId="5" xfId="0" applyNumberFormat="1" applyFill="1" applyBorder="1" applyAlignment="1" applyProtection="1">
      <alignment horizontal="right"/>
    </xf>
    <xf numFmtId="3" fontId="0" fillId="3" borderId="17" xfId="0" applyNumberFormat="1" applyFill="1" applyBorder="1" applyAlignment="1" applyProtection="1">
      <alignment horizontal="right"/>
    </xf>
    <xf numFmtId="3" fontId="0" fillId="3" borderId="8" xfId="0" applyNumberFormat="1" applyFill="1" applyBorder="1" applyAlignment="1" applyProtection="1">
      <alignment horizontal="right"/>
    </xf>
    <xf numFmtId="3" fontId="0" fillId="3" borderId="3" xfId="0" applyNumberFormat="1" applyFill="1" applyBorder="1" applyAlignment="1" applyProtection="1">
      <alignment horizontal="right"/>
    </xf>
    <xf numFmtId="3" fontId="0" fillId="3" borderId="18" xfId="0" applyNumberFormat="1" applyFill="1" applyBorder="1" applyAlignment="1" applyProtection="1">
      <alignment horizontal="right"/>
    </xf>
    <xf numFmtId="3" fontId="1" fillId="3" borderId="15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8E18B"/>
      <color rgb="FFDCF0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724797</xdr:colOff>
      <xdr:row>32</xdr:row>
      <xdr:rowOff>22412</xdr:rowOff>
    </xdr:from>
    <xdr:to>
      <xdr:col>6</xdr:col>
      <xdr:colOff>903866</xdr:colOff>
      <xdr:row>35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1F8AF8-34BC-433A-BC60-058CECDDFF2A}"/>
            </a:ext>
          </a:extLst>
        </xdr:cNvPr>
        <xdr:cNvSpPr txBox="1"/>
      </xdr:nvSpPr>
      <xdr:spPr>
        <a:xfrm>
          <a:off x="2484121" y="6387353"/>
          <a:ext cx="5972510" cy="515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/>
        <a:lstStyle/>
        <a:p>
          <a:pPr algn="ctr"/>
          <a:r>
            <a:rPr lang="de-DE" sz="1100" i="1"/>
            <a:t>Falls exakte Werte des eigenen</a:t>
          </a:r>
          <a:r>
            <a:rPr lang="de-DE" sz="1100" i="1" baseline="0"/>
            <a:t> Wohnorts nicht bekannt, </a:t>
          </a:r>
          <a:br>
            <a:rPr lang="de-DE" sz="1100" i="1" baseline="0"/>
          </a:br>
          <a:r>
            <a:rPr lang="de-DE" sz="1100" i="1" baseline="0"/>
            <a:t>können Durchschnittswerte für Deutschland eingetragen werden</a:t>
          </a:r>
          <a:endParaRPr lang="de-DE" sz="1100" i="1"/>
        </a:p>
      </xdr:txBody>
    </xdr:sp>
    <xdr:clientData/>
  </xdr:twoCellAnchor>
  <xdr:twoCellAnchor>
    <xdr:from>
      <xdr:col>6</xdr:col>
      <xdr:colOff>649716</xdr:colOff>
      <xdr:row>31</xdr:row>
      <xdr:rowOff>67235</xdr:rowOff>
    </xdr:from>
    <xdr:to>
      <xdr:col>6</xdr:col>
      <xdr:colOff>1138965</xdr:colOff>
      <xdr:row>35</xdr:row>
      <xdr:rowOff>29806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2D243FD0-85F3-41E8-9A58-E0E673CFEE94}"/>
            </a:ext>
          </a:extLst>
        </xdr:cNvPr>
        <xdr:cNvSpPr/>
      </xdr:nvSpPr>
      <xdr:spPr>
        <a:xfrm rot="10800000">
          <a:off x="8202481" y="6241676"/>
          <a:ext cx="489249" cy="690954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382680</xdr:colOff>
      <xdr:row>31</xdr:row>
      <xdr:rowOff>69140</xdr:rowOff>
    </xdr:from>
    <xdr:to>
      <xdr:col>2</xdr:col>
      <xdr:colOff>873834</xdr:colOff>
      <xdr:row>35</xdr:row>
      <xdr:rowOff>31711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B05CC408-BCF7-42F6-9E71-30A4F71335CB}"/>
            </a:ext>
          </a:extLst>
        </xdr:cNvPr>
        <xdr:cNvSpPr/>
      </xdr:nvSpPr>
      <xdr:spPr>
        <a:xfrm rot="10800000">
          <a:off x="2142004" y="6243581"/>
          <a:ext cx="491154" cy="690954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DD06-07A1-4BC2-9530-488CE3A5339B}">
  <sheetPr>
    <tabColor rgb="FF92D050"/>
  </sheetPr>
  <dimension ref="A1:K21"/>
  <sheetViews>
    <sheetView showGridLines="0" zoomScale="85" zoomScaleNormal="85" workbookViewId="0">
      <selection sqref="A1:XFD1048576"/>
    </sheetView>
  </sheetViews>
  <sheetFormatPr defaultColWidth="0" defaultRowHeight="15" zeroHeight="1" x14ac:dyDescent="0.25"/>
  <cols>
    <col min="1" max="1" width="3.7109375" customWidth="1"/>
    <col min="2" max="2" width="22" customWidth="1"/>
    <col min="3" max="3" width="19" customWidth="1"/>
    <col min="4" max="4" width="33.28515625" customWidth="1"/>
    <col min="5" max="5" width="26.28515625" customWidth="1"/>
    <col min="6" max="9" width="21.5703125" customWidth="1"/>
    <col min="10" max="10" width="8.85546875" customWidth="1"/>
    <col min="11" max="11" width="0" hidden="1" customWidth="1"/>
    <col min="12" max="16384" width="8.85546875" hidden="1"/>
  </cols>
  <sheetData>
    <row r="1" spans="1:9" s="12" customFormat="1" ht="21" x14ac:dyDescent="0.35">
      <c r="A1" s="14" t="s">
        <v>27</v>
      </c>
    </row>
    <row r="2" spans="1:9" s="13" customFormat="1" x14ac:dyDescent="0.25">
      <c r="A2" s="15" t="s">
        <v>28</v>
      </c>
    </row>
    <row r="3" spans="1:9" x14ac:dyDescent="0.25"/>
    <row r="4" spans="1:9" ht="15.75" thickBot="1" x14ac:dyDescent="0.3">
      <c r="B4" s="16" t="s">
        <v>2</v>
      </c>
      <c r="C4" s="16"/>
      <c r="D4" s="16"/>
      <c r="E4" s="16"/>
      <c r="F4" s="16"/>
      <c r="G4" s="16"/>
      <c r="H4" s="16"/>
      <c r="I4" s="16"/>
    </row>
    <row r="5" spans="1:9" x14ac:dyDescent="0.25">
      <c r="D5" s="2"/>
    </row>
    <row r="6" spans="1:9" x14ac:dyDescent="0.25">
      <c r="B6" t="s">
        <v>38</v>
      </c>
    </row>
    <row r="7" spans="1:9" x14ac:dyDescent="0.25">
      <c r="B7" t="s">
        <v>40</v>
      </c>
    </row>
    <row r="8" spans="1:9" x14ac:dyDescent="0.25"/>
    <row r="9" spans="1:9" x14ac:dyDescent="0.25"/>
    <row r="10" spans="1:9" s="5" customFormat="1" ht="30" x14ac:dyDescent="0.25">
      <c r="B10" s="3" t="s">
        <v>58</v>
      </c>
      <c r="C10" s="3" t="s">
        <v>0</v>
      </c>
      <c r="D10" s="3" t="s">
        <v>56</v>
      </c>
      <c r="E10" s="3" t="s">
        <v>17</v>
      </c>
      <c r="F10" s="3" t="s">
        <v>18</v>
      </c>
      <c r="G10" s="3" t="s">
        <v>19</v>
      </c>
    </row>
    <row r="11" spans="1:9" x14ac:dyDescent="0.25">
      <c r="B11" t="s">
        <v>8</v>
      </c>
      <c r="C11" t="s">
        <v>3</v>
      </c>
      <c r="D11" s="6">
        <v>17.5</v>
      </c>
      <c r="E11" t="s">
        <v>25</v>
      </c>
      <c r="F11" s="7">
        <v>1</v>
      </c>
      <c r="G11" s="8">
        <v>3</v>
      </c>
    </row>
    <row r="12" spans="1:9" x14ac:dyDescent="0.25">
      <c r="B12" s="1" t="s">
        <v>8</v>
      </c>
      <c r="C12" s="1" t="s">
        <v>24</v>
      </c>
      <c r="D12" s="9">
        <v>12.5</v>
      </c>
      <c r="E12" s="1" t="s">
        <v>23</v>
      </c>
      <c r="F12" s="10">
        <v>2.5</v>
      </c>
      <c r="G12" s="11">
        <v>3</v>
      </c>
    </row>
    <row r="13" spans="1:9" x14ac:dyDescent="0.25">
      <c r="B13" s="17" t="s">
        <v>10</v>
      </c>
      <c r="C13" s="17" t="s">
        <v>3</v>
      </c>
      <c r="D13" s="18">
        <v>7.5</v>
      </c>
      <c r="E13" s="17" t="s">
        <v>57</v>
      </c>
      <c r="F13" s="19">
        <v>3</v>
      </c>
      <c r="G13" s="20">
        <v>5</v>
      </c>
    </row>
    <row r="14" spans="1:9" x14ac:dyDescent="0.25">
      <c r="B14" s="1" t="s">
        <v>10</v>
      </c>
      <c r="C14" s="1" t="s">
        <v>24</v>
      </c>
      <c r="D14" s="9">
        <v>6</v>
      </c>
      <c r="E14" s="1" t="s">
        <v>55</v>
      </c>
      <c r="F14" s="10">
        <v>3.5</v>
      </c>
      <c r="G14" s="11">
        <v>5</v>
      </c>
    </row>
    <row r="15" spans="1:9" x14ac:dyDescent="0.25">
      <c r="B15" s="17" t="s">
        <v>12</v>
      </c>
      <c r="C15" s="17" t="s">
        <v>3</v>
      </c>
      <c r="D15" s="18">
        <v>17.5</v>
      </c>
      <c r="E15" s="17" t="s">
        <v>25</v>
      </c>
      <c r="F15" s="19">
        <v>1</v>
      </c>
      <c r="G15" s="20">
        <v>5</v>
      </c>
    </row>
    <row r="16" spans="1:9" x14ac:dyDescent="0.25">
      <c r="B16" s="1" t="s">
        <v>12</v>
      </c>
      <c r="C16" s="1" t="s">
        <v>24</v>
      </c>
      <c r="D16" s="9">
        <v>8.5</v>
      </c>
      <c r="E16" s="1" t="s">
        <v>23</v>
      </c>
      <c r="F16" s="10">
        <v>2</v>
      </c>
      <c r="G16" s="11">
        <v>5</v>
      </c>
    </row>
    <row r="17" spans="2:7" x14ac:dyDescent="0.25">
      <c r="B17" t="s">
        <v>13</v>
      </c>
      <c r="C17" t="s">
        <v>3</v>
      </c>
      <c r="D17" s="6">
        <v>50</v>
      </c>
      <c r="E17" t="s">
        <v>25</v>
      </c>
      <c r="F17" s="7">
        <v>1</v>
      </c>
      <c r="G17" s="8">
        <v>3</v>
      </c>
    </row>
    <row r="18" spans="2:7" x14ac:dyDescent="0.25">
      <c r="B18" s="1" t="s">
        <v>13</v>
      </c>
      <c r="C18" s="1" t="s">
        <v>24</v>
      </c>
      <c r="D18" s="9">
        <v>30</v>
      </c>
      <c r="E18" s="1" t="s">
        <v>39</v>
      </c>
      <c r="F18" s="10">
        <v>2</v>
      </c>
      <c r="G18" s="11">
        <v>3</v>
      </c>
    </row>
    <row r="19" spans="2:7" x14ac:dyDescent="0.25">
      <c r="B19" s="2"/>
      <c r="F19" s="4"/>
      <c r="G19" s="4"/>
    </row>
    <row r="20" spans="2:7" x14ac:dyDescent="0.25"/>
    <row r="21" spans="2:7" x14ac:dyDescent="0.25"/>
  </sheetData>
  <sheetProtection algorithmName="SHA-512" hashValue="U79KbK+cpHugJDZXHhi0SODal+lR6ch2XqjyvhRowDsDcgLWH9LKF7gksWPkRIPXkKBntlwat/PY4RbYc+OsIw==" saltValue="GKUvbK4lSkZHM1jTTqKuc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C464-6B14-4ADE-A718-F3C9A1E73C0E}">
  <sheetPr>
    <tabColor rgb="FF92D050"/>
  </sheetPr>
  <dimension ref="A1:K70"/>
  <sheetViews>
    <sheetView showGridLines="0" tabSelected="1" zoomScale="85" zoomScaleNormal="85" workbookViewId="0">
      <selection activeCell="E17" sqref="E17"/>
    </sheetView>
  </sheetViews>
  <sheetFormatPr defaultColWidth="0" defaultRowHeight="15" zeroHeight="1" x14ac:dyDescent="0.25"/>
  <cols>
    <col min="1" max="1" width="3.7109375" style="32" customWidth="1"/>
    <col min="2" max="2" width="22" style="32" customWidth="1"/>
    <col min="3" max="3" width="19" style="32" customWidth="1"/>
    <col min="4" max="4" width="22.28515625" style="32" customWidth="1"/>
    <col min="5" max="10" width="21.5703125" style="32" customWidth="1"/>
    <col min="11" max="11" width="8.85546875" style="32" customWidth="1"/>
    <col min="12" max="16384" width="8.85546875" style="32" hidden="1"/>
  </cols>
  <sheetData>
    <row r="1" spans="1:11" s="30" customFormat="1" ht="21" x14ac:dyDescent="0.35">
      <c r="A1" s="41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31" customFormat="1" x14ac:dyDescent="0.25">
      <c r="A2" s="43" t="s">
        <v>28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thickBot="1" x14ac:dyDescent="0.3">
      <c r="A4" s="23"/>
      <c r="B4" s="45" t="s">
        <v>29</v>
      </c>
      <c r="C4" s="45"/>
      <c r="D4" s="45"/>
      <c r="E4" s="45"/>
      <c r="F4" s="45"/>
      <c r="G4" s="45"/>
      <c r="H4" s="45"/>
      <c r="I4" s="45"/>
      <c r="J4" s="45"/>
      <c r="K4" s="23"/>
    </row>
    <row r="5" spans="1:11" x14ac:dyDescent="0.25">
      <c r="A5" s="23"/>
      <c r="B5" s="23"/>
      <c r="C5" s="23"/>
      <c r="D5" s="46"/>
      <c r="E5" s="23"/>
      <c r="F5" s="23"/>
      <c r="G5" s="23"/>
      <c r="H5" s="23"/>
      <c r="I5" s="23"/>
      <c r="J5" s="23"/>
      <c r="K5" s="23"/>
    </row>
    <row r="6" spans="1:11" x14ac:dyDescent="0.25">
      <c r="A6" s="23"/>
      <c r="B6" s="90" t="s">
        <v>36</v>
      </c>
      <c r="C6" s="90"/>
      <c r="D6" s="46"/>
      <c r="E6" s="23"/>
      <c r="F6" s="23"/>
      <c r="G6" s="23"/>
      <c r="H6" s="23"/>
      <c r="I6" s="23"/>
      <c r="J6" s="23"/>
      <c r="K6" s="23"/>
    </row>
    <row r="7" spans="1:11" x14ac:dyDescent="0.25">
      <c r="A7" s="23"/>
      <c r="B7" s="91" t="s">
        <v>37</v>
      </c>
      <c r="C7" s="91"/>
      <c r="D7" s="46"/>
      <c r="E7" s="23"/>
      <c r="F7" s="23"/>
      <c r="G7" s="23"/>
      <c r="H7" s="23"/>
      <c r="I7" s="23"/>
      <c r="J7" s="23"/>
      <c r="K7" s="23"/>
    </row>
    <row r="8" spans="1:11" x14ac:dyDescent="0.25">
      <c r="A8" s="23"/>
      <c r="B8" s="23"/>
      <c r="C8" s="23"/>
      <c r="D8" s="46"/>
      <c r="E8" s="23"/>
      <c r="F8" s="23"/>
      <c r="G8" s="23"/>
      <c r="H8" s="23"/>
      <c r="I8" s="23"/>
      <c r="J8" s="23"/>
      <c r="K8" s="23"/>
    </row>
    <row r="9" spans="1:11" x14ac:dyDescent="0.25">
      <c r="A9" s="23"/>
      <c r="B9" s="23"/>
      <c r="C9" s="23"/>
      <c r="D9" s="46"/>
      <c r="E9" s="23"/>
      <c r="F9" s="23"/>
      <c r="G9" s="23"/>
      <c r="H9" s="23"/>
      <c r="I9" s="23"/>
      <c r="J9" s="23"/>
      <c r="K9" s="23"/>
    </row>
    <row r="10" spans="1:11" ht="15.75" thickBot="1" x14ac:dyDescent="0.3">
      <c r="A10" s="23"/>
      <c r="B10" s="45" t="s">
        <v>52</v>
      </c>
      <c r="C10" s="45"/>
      <c r="D10" s="45"/>
      <c r="E10" s="45"/>
      <c r="F10" s="45"/>
      <c r="G10" s="45"/>
      <c r="H10" s="45"/>
      <c r="I10" s="45"/>
      <c r="J10" s="45"/>
      <c r="K10" s="23"/>
    </row>
    <row r="11" spans="1:11" x14ac:dyDescent="0.25">
      <c r="A11" s="23"/>
      <c r="B11" s="23"/>
      <c r="C11" s="23"/>
      <c r="D11" s="46"/>
      <c r="E11" s="23"/>
      <c r="F11" s="23"/>
      <c r="G11" s="23"/>
      <c r="H11" s="23"/>
      <c r="I11" s="23"/>
      <c r="J11" s="23"/>
      <c r="K11" s="23"/>
    </row>
    <row r="12" spans="1:11" x14ac:dyDescent="0.25">
      <c r="A12" s="23"/>
      <c r="B12" s="50" t="s">
        <v>0</v>
      </c>
      <c r="C12" s="26" t="s">
        <v>24</v>
      </c>
      <c r="D12" s="46"/>
      <c r="E12" s="23"/>
      <c r="F12" s="23"/>
      <c r="G12" s="23"/>
      <c r="H12" s="23"/>
      <c r="I12" s="23"/>
      <c r="J12" s="23"/>
      <c r="K12" s="23"/>
    </row>
    <row r="13" spans="1:1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36" customHeight="1" x14ac:dyDescent="0.25">
      <c r="A15" s="23"/>
      <c r="B15" s="49" t="s">
        <v>58</v>
      </c>
      <c r="C15" s="47" t="s">
        <v>7</v>
      </c>
      <c r="D15" s="47" t="s">
        <v>31</v>
      </c>
      <c r="E15" s="21" t="s">
        <v>46</v>
      </c>
      <c r="F15" s="65" t="s">
        <v>42</v>
      </c>
      <c r="G15" s="92" t="s">
        <v>44</v>
      </c>
      <c r="H15" s="92"/>
      <c r="I15" s="92" t="s">
        <v>45</v>
      </c>
      <c r="J15" s="97"/>
      <c r="K15" s="23"/>
    </row>
    <row r="16" spans="1:11" ht="14.45" customHeight="1" x14ac:dyDescent="0.25">
      <c r="A16" s="23"/>
      <c r="B16" s="51" t="s">
        <v>8</v>
      </c>
      <c r="C16" s="24">
        <v>200</v>
      </c>
      <c r="D16" s="24" t="s">
        <v>9</v>
      </c>
      <c r="E16" s="22" t="str">
        <f t="array" ref="E16">+IF(D16="Ja",C16*INDEX($B$49:$J$56,MATCH($B16&amp;$C$12,$B$49:$B$56&amp;$C$49:$C$56,0),9),"-")</f>
        <v>-</v>
      </c>
      <c r="F16" s="71" t="str">
        <f>+IFERROR(E16*0.001,"-")</f>
        <v>-</v>
      </c>
      <c r="G16" s="93" t="str">
        <f>+IF(D16="Ja",C16*$D$31,"-")</f>
        <v>-</v>
      </c>
      <c r="H16" s="93"/>
      <c r="I16" s="98" t="str">
        <f>+IFERROR(IF(F16&lt;G16,"-",F16-G16),"-")</f>
        <v>-</v>
      </c>
      <c r="J16" s="99"/>
      <c r="K16" s="23"/>
    </row>
    <row r="17" spans="1:11" x14ac:dyDescent="0.25">
      <c r="A17" s="23"/>
      <c r="B17" s="51" t="s">
        <v>10</v>
      </c>
      <c r="C17" s="24">
        <v>50</v>
      </c>
      <c r="D17" s="24" t="s">
        <v>11</v>
      </c>
      <c r="E17" s="22">
        <f t="array" ref="E17">+IF(D17="Ja",C17*INDEX($B$49:$J$56,MATCH($B17&amp;$C$12,$B$49:$B$56&amp;$C$49:$C$56,0),9),"-")</f>
        <v>21000</v>
      </c>
      <c r="F17" s="71">
        <f t="shared" ref="F17:F19" si="0">+IFERROR(E17*0.001,"-")</f>
        <v>21</v>
      </c>
      <c r="G17" s="93">
        <f>+IF(D17="Ja",C17*$D$31,"-")</f>
        <v>10.65</v>
      </c>
      <c r="H17" s="93"/>
      <c r="I17" s="93">
        <f t="shared" ref="I17:I19" si="1">+IFERROR(IF(F17&lt;G17,"-",F17-G17),"-")</f>
        <v>10.35</v>
      </c>
      <c r="J17" s="100"/>
      <c r="K17" s="23"/>
    </row>
    <row r="18" spans="1:11" x14ac:dyDescent="0.25">
      <c r="A18" s="23"/>
      <c r="B18" s="52" t="s">
        <v>12</v>
      </c>
      <c r="C18" s="25">
        <v>50</v>
      </c>
      <c r="D18" s="24" t="s">
        <v>11</v>
      </c>
      <c r="E18" s="22">
        <f t="array" ref="E18">+IF(D18="Ja",C18*INDEX($B$49:$J$56,MATCH($B18&amp;$C$12,$B$49:$B$56&amp;$C$49:$C$56,0),9),"-")</f>
        <v>17000</v>
      </c>
      <c r="F18" s="71">
        <f t="shared" si="0"/>
        <v>17</v>
      </c>
      <c r="G18" s="93">
        <f>+IF(D18="Ja",C18*$D$31,"-")</f>
        <v>10.65</v>
      </c>
      <c r="H18" s="93"/>
      <c r="I18" s="93">
        <f t="shared" si="1"/>
        <v>6.35</v>
      </c>
      <c r="J18" s="100"/>
      <c r="K18" s="23"/>
    </row>
    <row r="19" spans="1:11" x14ac:dyDescent="0.25">
      <c r="A19" s="23"/>
      <c r="B19" s="51" t="s">
        <v>30</v>
      </c>
      <c r="C19" s="24">
        <v>0</v>
      </c>
      <c r="D19" s="24" t="s">
        <v>9</v>
      </c>
      <c r="E19" s="22" t="str">
        <f t="array" ref="E19">+IF(D19="Ja",C19*INDEX($B$49:$J$56,MATCH($B19&amp;$C$12,$B$49:$B$56&amp;$C$49:$C$56,0),9),"-")</f>
        <v>-</v>
      </c>
      <c r="F19" s="71" t="str">
        <f t="shared" si="0"/>
        <v>-</v>
      </c>
      <c r="G19" s="93" t="str">
        <f>+IF(D19="Ja",C19*$D$31,"-")</f>
        <v>-</v>
      </c>
      <c r="H19" s="93"/>
      <c r="I19" s="101" t="str">
        <f t="shared" si="1"/>
        <v>-</v>
      </c>
      <c r="J19" s="102"/>
      <c r="K19" s="23"/>
    </row>
    <row r="20" spans="1:11" ht="15.75" thickBot="1" x14ac:dyDescent="0.3">
      <c r="A20" s="23"/>
      <c r="B20" s="53" t="s">
        <v>14</v>
      </c>
      <c r="C20" s="58">
        <f>+SUM(C16:C18)</f>
        <v>300</v>
      </c>
      <c r="D20" s="59"/>
      <c r="E20" s="89">
        <f>+SUM(E16:E19)</f>
        <v>38000</v>
      </c>
      <c r="F20" s="66">
        <f t="shared" ref="F20" si="2">+E20*0.001</f>
        <v>38</v>
      </c>
      <c r="G20" s="96">
        <f>+SUM(G16:G19)</f>
        <v>21.3</v>
      </c>
      <c r="H20" s="96"/>
      <c r="I20" s="96">
        <f>+ROUND(IFERROR(IF(F20&lt;G20,"-",F20-G20),"-"),0)</f>
        <v>17</v>
      </c>
      <c r="J20" s="103"/>
      <c r="K20" s="23"/>
    </row>
    <row r="21" spans="1:11" ht="15.75" thickTop="1" x14ac:dyDescent="0.25">
      <c r="A21" s="23"/>
      <c r="B21" s="23"/>
      <c r="C21" s="23"/>
      <c r="D21" s="23"/>
      <c r="E21" s="23"/>
      <c r="F21" s="23"/>
      <c r="G21" s="23"/>
      <c r="H21" s="23"/>
      <c r="I21" s="72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72"/>
      <c r="J22" s="23"/>
      <c r="K22" s="23"/>
    </row>
    <row r="23" spans="1:11" ht="15.75" thickBot="1" x14ac:dyDescent="0.3">
      <c r="A23" s="23"/>
      <c r="B23" s="45" t="s">
        <v>53</v>
      </c>
      <c r="C23" s="45"/>
      <c r="D23" s="45"/>
      <c r="E23" s="45"/>
      <c r="F23" s="45"/>
      <c r="G23" s="45"/>
      <c r="H23" s="45"/>
      <c r="I23" s="45"/>
      <c r="J23" s="45"/>
      <c r="K23" s="23"/>
    </row>
    <row r="24" spans="1:1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x14ac:dyDescent="0.25">
      <c r="A25" s="23"/>
      <c r="B25" s="54" t="s">
        <v>1</v>
      </c>
      <c r="C25" s="26" t="s">
        <v>54</v>
      </c>
      <c r="D25" s="23"/>
      <c r="E25" s="23"/>
      <c r="F25" s="23"/>
      <c r="G25" s="23"/>
      <c r="H25" s="23"/>
      <c r="I25" s="23"/>
      <c r="J25" s="23"/>
      <c r="K25" s="23"/>
    </row>
    <row r="26" spans="1:11" x14ac:dyDescent="0.25">
      <c r="A26" s="23"/>
      <c r="B26" s="55"/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25">
      <c r="A27" s="23"/>
      <c r="B27" s="55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30" x14ac:dyDescent="0.25">
      <c r="A28" s="23"/>
      <c r="B28" s="56"/>
      <c r="C28" s="47" t="s">
        <v>47</v>
      </c>
      <c r="D28" s="47" t="s">
        <v>35</v>
      </c>
      <c r="E28" s="23"/>
      <c r="F28" s="48"/>
      <c r="G28" s="49" t="s">
        <v>32</v>
      </c>
      <c r="H28" s="67" t="s">
        <v>43</v>
      </c>
      <c r="I28" s="70" t="s">
        <v>41</v>
      </c>
      <c r="J28" s="57"/>
      <c r="K28" s="23"/>
    </row>
    <row r="29" spans="1:11" ht="14.45" customHeight="1" x14ac:dyDescent="0.25">
      <c r="A29" s="23"/>
      <c r="B29" s="51" t="s">
        <v>4</v>
      </c>
      <c r="C29" s="27">
        <v>186</v>
      </c>
      <c r="D29" s="63">
        <f>+C29*0.001</f>
        <v>0.186</v>
      </c>
      <c r="E29" s="23"/>
      <c r="F29" s="51" t="s">
        <v>34</v>
      </c>
      <c r="G29" s="73">
        <v>2</v>
      </c>
      <c r="H29" s="68"/>
      <c r="I29" s="94" t="s">
        <v>48</v>
      </c>
      <c r="J29" s="94"/>
      <c r="K29" s="23"/>
    </row>
    <row r="30" spans="1:11" x14ac:dyDescent="0.25">
      <c r="A30" s="23"/>
      <c r="B30" s="56" t="s">
        <v>5</v>
      </c>
      <c r="C30" s="28">
        <v>240</v>
      </c>
      <c r="D30" s="64">
        <f>+C30*0.001</f>
        <v>0.24</v>
      </c>
      <c r="E30" s="23"/>
      <c r="F30" s="56" t="s">
        <v>33</v>
      </c>
      <c r="G30" s="29">
        <v>2.4</v>
      </c>
      <c r="H30" s="68"/>
      <c r="I30" s="95"/>
      <c r="J30" s="95"/>
      <c r="K30" s="23"/>
    </row>
    <row r="31" spans="1:11" ht="15.75" thickBot="1" x14ac:dyDescent="0.3">
      <c r="A31" s="23"/>
      <c r="B31" s="53" t="s">
        <v>6</v>
      </c>
      <c r="C31" s="60">
        <f>+AVERAGE(C29:C30)</f>
        <v>213</v>
      </c>
      <c r="D31" s="61">
        <f>+AVERAGE(D29:D30)</f>
        <v>0.21299999999999999</v>
      </c>
      <c r="E31" s="23"/>
      <c r="F31" s="62" t="s">
        <v>26</v>
      </c>
      <c r="G31" s="62">
        <f>+SUM(G29:G30)</f>
        <v>4.4000000000000004</v>
      </c>
      <c r="H31" s="69">
        <f>+IFERROR(I20*G31,"-")</f>
        <v>74.800000000000011</v>
      </c>
      <c r="I31" s="95"/>
      <c r="J31" s="95"/>
      <c r="K31" s="23"/>
    </row>
    <row r="32" spans="1:11" ht="15.75" thickTop="1" x14ac:dyDescent="0.25">
      <c r="A32" s="23"/>
      <c r="B32" s="51"/>
      <c r="C32" s="23"/>
      <c r="D32" s="23"/>
      <c r="E32" s="23"/>
      <c r="F32" s="23"/>
      <c r="G32" s="23"/>
      <c r="H32" s="23"/>
      <c r="I32" s="95"/>
      <c r="J32" s="95"/>
      <c r="K32" s="23"/>
    </row>
    <row r="33" spans="1:11" x14ac:dyDescent="0.25">
      <c r="A33" s="23"/>
      <c r="B33" s="23"/>
      <c r="C33" s="23"/>
      <c r="D33" s="23"/>
      <c r="E33" s="23"/>
      <c r="F33" s="23"/>
      <c r="G33" s="23"/>
      <c r="H33" s="23"/>
      <c r="I33" s="95"/>
      <c r="J33" s="95"/>
      <c r="K33" s="23"/>
    </row>
    <row r="34" spans="1:11" x14ac:dyDescent="0.25">
      <c r="A34" s="23"/>
      <c r="B34" s="23"/>
      <c r="C34" s="23"/>
      <c r="D34" s="23"/>
      <c r="E34" s="23"/>
      <c r="F34" s="23"/>
      <c r="G34" s="23"/>
      <c r="H34" s="23"/>
      <c r="I34" s="88"/>
      <c r="J34" s="88"/>
      <c r="K34" s="23"/>
    </row>
    <row r="35" spans="1:11" x14ac:dyDescent="0.25">
      <c r="A35" s="23"/>
      <c r="B35" s="23"/>
      <c r="C35" s="23"/>
      <c r="D35" s="23"/>
      <c r="E35" s="23"/>
      <c r="F35" s="23"/>
      <c r="G35" s="23"/>
      <c r="H35" s="23"/>
      <c r="I35" s="88"/>
      <c r="J35" s="88"/>
      <c r="K35" s="23"/>
    </row>
    <row r="36" spans="1:11" x14ac:dyDescent="0.25">
      <c r="A36" s="23"/>
      <c r="B36" s="23"/>
      <c r="C36" s="23"/>
      <c r="D36" s="23"/>
      <c r="E36" s="23"/>
      <c r="F36" s="23"/>
      <c r="G36" s="23"/>
      <c r="H36" s="23"/>
      <c r="I36" s="88"/>
      <c r="J36" s="88"/>
      <c r="K36" s="23"/>
    </row>
    <row r="37" spans="1:11" ht="30" x14ac:dyDescent="0.25">
      <c r="A37" s="23"/>
      <c r="B37" s="47" t="s">
        <v>50</v>
      </c>
      <c r="C37" s="47" t="s">
        <v>47</v>
      </c>
      <c r="D37" s="23"/>
      <c r="E37" s="23"/>
      <c r="F37" s="47" t="s">
        <v>51</v>
      </c>
      <c r="G37" s="49" t="s">
        <v>32</v>
      </c>
      <c r="H37" s="23"/>
      <c r="I37" s="88"/>
      <c r="J37" s="88"/>
      <c r="K37" s="23"/>
    </row>
    <row r="38" spans="1:11" x14ac:dyDescent="0.25">
      <c r="A38" s="23"/>
      <c r="B38" s="51" t="s">
        <v>49</v>
      </c>
      <c r="C38" s="23">
        <v>186</v>
      </c>
      <c r="D38" s="23"/>
      <c r="E38" s="23"/>
      <c r="F38" s="51" t="s">
        <v>34</v>
      </c>
      <c r="G38" s="74">
        <v>2</v>
      </c>
      <c r="H38" s="23"/>
      <c r="I38" s="88"/>
      <c r="J38" s="88"/>
      <c r="K38" s="23"/>
    </row>
    <row r="39" spans="1:11" x14ac:dyDescent="0.25">
      <c r="A39" s="23"/>
      <c r="B39" s="56" t="s">
        <v>5</v>
      </c>
      <c r="C39" s="23">
        <v>240</v>
      </c>
      <c r="D39" s="23"/>
      <c r="E39" s="23"/>
      <c r="F39" s="56" t="s">
        <v>33</v>
      </c>
      <c r="G39" s="74">
        <v>2.4</v>
      </c>
      <c r="H39" s="23"/>
      <c r="I39" s="88"/>
      <c r="J39" s="88"/>
      <c r="K39" s="23"/>
    </row>
    <row r="40" spans="1:11" ht="15.75" thickBot="1" x14ac:dyDescent="0.3">
      <c r="A40" s="23"/>
      <c r="B40" s="53" t="s">
        <v>6</v>
      </c>
      <c r="C40" s="60">
        <f>+AVERAGE(C38:C39)</f>
        <v>213</v>
      </c>
      <c r="D40" s="23"/>
      <c r="E40" s="23"/>
      <c r="F40" s="62" t="s">
        <v>26</v>
      </c>
      <c r="G40" s="62">
        <f>+SUM(G38:G39)</f>
        <v>4.4000000000000004</v>
      </c>
      <c r="H40" s="23"/>
      <c r="I40" s="88"/>
      <c r="J40" s="88"/>
      <c r="K40" s="23"/>
    </row>
    <row r="41" spans="1:11" ht="15.75" thickTop="1" x14ac:dyDescent="0.25">
      <c r="D41" s="23"/>
      <c r="E41" s="23"/>
      <c r="H41" s="35"/>
      <c r="I41" s="35"/>
      <c r="J41" s="35"/>
    </row>
    <row r="42" spans="1:11" x14ac:dyDescent="0.25"/>
    <row r="43" spans="1:11" x14ac:dyDescent="0.25"/>
    <row r="44" spans="1:11" hidden="1" x14ac:dyDescent="0.25"/>
    <row r="45" spans="1:11" hidden="1" x14ac:dyDescent="0.25"/>
    <row r="46" spans="1:11" hidden="1" x14ac:dyDescent="0.25"/>
    <row r="47" spans="1:11" hidden="1" x14ac:dyDescent="0.25"/>
    <row r="48" spans="1:11" s="36" customFormat="1" ht="45" hidden="1" x14ac:dyDescent="0.25">
      <c r="B48" s="34" t="s">
        <v>15</v>
      </c>
      <c r="C48" s="34" t="s">
        <v>0</v>
      </c>
      <c r="D48" s="34" t="s">
        <v>16</v>
      </c>
      <c r="E48" s="34" t="s">
        <v>17</v>
      </c>
      <c r="F48" s="34" t="s">
        <v>18</v>
      </c>
      <c r="G48" s="34" t="s">
        <v>19</v>
      </c>
      <c r="H48" s="34" t="s">
        <v>20</v>
      </c>
      <c r="I48" s="34" t="s">
        <v>21</v>
      </c>
      <c r="J48" s="34" t="s">
        <v>22</v>
      </c>
    </row>
    <row r="49" spans="2:10" hidden="1" x14ac:dyDescent="0.25">
      <c r="B49" s="37" t="s">
        <v>8</v>
      </c>
      <c r="C49" s="37" t="s">
        <v>3</v>
      </c>
      <c r="D49" s="75">
        <f>+Annahmen!D11</f>
        <v>17.5</v>
      </c>
      <c r="E49" s="76" t="str">
        <f>+Annahmen!E11</f>
        <v>1x pro Woche</v>
      </c>
      <c r="F49" s="77">
        <f>+Annahmen!F11</f>
        <v>1</v>
      </c>
      <c r="G49" s="78">
        <f>+Annahmen!G11</f>
        <v>3</v>
      </c>
      <c r="H49" s="38">
        <f t="shared" ref="H49:H56" si="3">+G49*4</f>
        <v>12</v>
      </c>
      <c r="I49" s="38">
        <f>+H49*7</f>
        <v>84</v>
      </c>
      <c r="J49" s="38">
        <f>+H49*F49*D49</f>
        <v>210</v>
      </c>
    </row>
    <row r="50" spans="2:10" hidden="1" x14ac:dyDescent="0.25">
      <c r="B50" s="39" t="s">
        <v>8</v>
      </c>
      <c r="C50" s="39" t="s">
        <v>24</v>
      </c>
      <c r="D50" s="79">
        <f>+Annahmen!D12</f>
        <v>12.5</v>
      </c>
      <c r="E50" s="80" t="str">
        <f>+Annahmen!E12</f>
        <v xml:space="preserve">2-3x pro Woche </v>
      </c>
      <c r="F50" s="81">
        <f>+Annahmen!F12</f>
        <v>2.5</v>
      </c>
      <c r="G50" s="82">
        <f>+Annahmen!G12</f>
        <v>3</v>
      </c>
      <c r="H50" s="40">
        <f t="shared" si="3"/>
        <v>12</v>
      </c>
      <c r="I50" s="40">
        <f t="shared" ref="I50:I56" si="4">+H50*7</f>
        <v>84</v>
      </c>
      <c r="J50" s="40">
        <f t="shared" ref="J50:J56" si="5">+H50*F50*D50</f>
        <v>375</v>
      </c>
    </row>
    <row r="51" spans="2:10" hidden="1" x14ac:dyDescent="0.25">
      <c r="B51" s="37" t="s">
        <v>10</v>
      </c>
      <c r="C51" s="37" t="s">
        <v>3</v>
      </c>
      <c r="D51" s="83">
        <f>+Annahmen!D13</f>
        <v>7.5</v>
      </c>
      <c r="E51" s="84" t="str">
        <f>+Annahmen!E13</f>
        <v>Jeden zweiten/dritten Tag</v>
      </c>
      <c r="F51" s="85">
        <f>+Annahmen!F13</f>
        <v>3</v>
      </c>
      <c r="G51" s="86">
        <f>+Annahmen!G13</f>
        <v>5</v>
      </c>
      <c r="H51" s="38">
        <f t="shared" si="3"/>
        <v>20</v>
      </c>
      <c r="I51" s="38">
        <f t="shared" si="4"/>
        <v>140</v>
      </c>
      <c r="J51" s="38">
        <f t="shared" si="5"/>
        <v>450</v>
      </c>
    </row>
    <row r="52" spans="2:10" hidden="1" x14ac:dyDescent="0.25">
      <c r="B52" s="39" t="s">
        <v>10</v>
      </c>
      <c r="C52" s="39" t="s">
        <v>24</v>
      </c>
      <c r="D52" s="79">
        <f>+Annahmen!D14</f>
        <v>6</v>
      </c>
      <c r="E52" s="80" t="str">
        <f>+Annahmen!E14</f>
        <v>Jeden zweiten Tag</v>
      </c>
      <c r="F52" s="81">
        <f>+Annahmen!F14</f>
        <v>3.5</v>
      </c>
      <c r="G52" s="82">
        <f>+Annahmen!G14</f>
        <v>5</v>
      </c>
      <c r="H52" s="40">
        <f t="shared" si="3"/>
        <v>20</v>
      </c>
      <c r="I52" s="40">
        <f t="shared" si="4"/>
        <v>140</v>
      </c>
      <c r="J52" s="40">
        <f t="shared" si="5"/>
        <v>420</v>
      </c>
    </row>
    <row r="53" spans="2:10" hidden="1" x14ac:dyDescent="0.25">
      <c r="B53" s="37" t="s">
        <v>12</v>
      </c>
      <c r="C53" s="37" t="s">
        <v>3</v>
      </c>
      <c r="D53" s="83">
        <f>+Annahmen!D15</f>
        <v>17.5</v>
      </c>
      <c r="E53" s="84" t="str">
        <f>+Annahmen!E15</f>
        <v>1x pro Woche</v>
      </c>
      <c r="F53" s="85">
        <f>+Annahmen!F15</f>
        <v>1</v>
      </c>
      <c r="G53" s="86">
        <f>+Annahmen!G15</f>
        <v>5</v>
      </c>
      <c r="H53" s="38">
        <f t="shared" si="3"/>
        <v>20</v>
      </c>
      <c r="I53" s="38">
        <f t="shared" si="4"/>
        <v>140</v>
      </c>
      <c r="J53" s="38">
        <f t="shared" si="5"/>
        <v>350</v>
      </c>
    </row>
    <row r="54" spans="2:10" hidden="1" x14ac:dyDescent="0.25">
      <c r="B54" s="39" t="s">
        <v>12</v>
      </c>
      <c r="C54" s="39" t="s">
        <v>24</v>
      </c>
      <c r="D54" s="79">
        <f>+Annahmen!D16</f>
        <v>8.5</v>
      </c>
      <c r="E54" s="80" t="str">
        <f>+Annahmen!E16</f>
        <v xml:space="preserve">2-3x pro Woche </v>
      </c>
      <c r="F54" s="81">
        <f>+Annahmen!F16</f>
        <v>2</v>
      </c>
      <c r="G54" s="82">
        <f>+Annahmen!G16</f>
        <v>5</v>
      </c>
      <c r="H54" s="40">
        <f t="shared" si="3"/>
        <v>20</v>
      </c>
      <c r="I54" s="40">
        <f t="shared" si="4"/>
        <v>140</v>
      </c>
      <c r="J54" s="40">
        <f t="shared" si="5"/>
        <v>340</v>
      </c>
    </row>
    <row r="55" spans="2:10" hidden="1" x14ac:dyDescent="0.25">
      <c r="B55" s="32" t="s">
        <v>30</v>
      </c>
      <c r="C55" s="32" t="s">
        <v>3</v>
      </c>
      <c r="D55" s="75">
        <f>+Annahmen!D17</f>
        <v>50</v>
      </c>
      <c r="E55" s="76" t="str">
        <f>+Annahmen!E17</f>
        <v>1x pro Woche</v>
      </c>
      <c r="F55" s="77">
        <f>+Annahmen!F17</f>
        <v>1</v>
      </c>
      <c r="G55" s="78">
        <f>+Annahmen!G17</f>
        <v>3</v>
      </c>
      <c r="H55" s="35">
        <f t="shared" si="3"/>
        <v>12</v>
      </c>
      <c r="I55" s="35">
        <f t="shared" si="4"/>
        <v>84</v>
      </c>
      <c r="J55" s="35">
        <f t="shared" si="5"/>
        <v>600</v>
      </c>
    </row>
    <row r="56" spans="2:10" hidden="1" x14ac:dyDescent="0.25">
      <c r="B56" s="39" t="s">
        <v>30</v>
      </c>
      <c r="C56" s="39" t="s">
        <v>24</v>
      </c>
      <c r="D56" s="79">
        <f>+Annahmen!D18</f>
        <v>30</v>
      </c>
      <c r="E56" s="80" t="str">
        <f>+Annahmen!E18</f>
        <v>Ca. 2x pro Woche</v>
      </c>
      <c r="F56" s="81">
        <f>+Annahmen!F18</f>
        <v>2</v>
      </c>
      <c r="G56" s="82">
        <f>+Annahmen!G18</f>
        <v>3</v>
      </c>
      <c r="H56" s="40">
        <f t="shared" si="3"/>
        <v>12</v>
      </c>
      <c r="I56" s="40">
        <f t="shared" si="4"/>
        <v>84</v>
      </c>
      <c r="J56" s="40">
        <f t="shared" si="5"/>
        <v>720</v>
      </c>
    </row>
    <row r="57" spans="2:10" hidden="1" x14ac:dyDescent="0.25">
      <c r="B57" s="33" t="s">
        <v>26</v>
      </c>
      <c r="F57" s="35"/>
      <c r="G57" s="35"/>
      <c r="H57" s="35"/>
      <c r="I57" s="35"/>
      <c r="J57" s="87">
        <f>+SUM(J49:J56)</f>
        <v>3465</v>
      </c>
    </row>
    <row r="58" spans="2:10" hidden="1" x14ac:dyDescent="0.25"/>
    <row r="59" spans="2:10" hidden="1" x14ac:dyDescent="0.25"/>
    <row r="60" spans="2:10" hidden="1" x14ac:dyDescent="0.25"/>
    <row r="61" spans="2:10" hidden="1" x14ac:dyDescent="0.25"/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</sheetData>
  <sheetProtection algorithmName="SHA-512" hashValue="DfVSgjZWB8YZATF66N6r94NhiHoh0loIZb3qxBqh6TFcXcQeLlb6qt+FLlx+Iz0tMfWWP7C+Z/8rlOgmerGG2Q==" saltValue="VnBX/4u36dVJOvv4sJOxoA==" spinCount="100000" sheet="1" formatCells="0" formatColumns="0" formatRows="0" insertColumns="0" insertRows="0" insertHyperlinks="0" deleteColumns="0" deleteRows="0" sort="0" autoFilter="0" pivotTables="0"/>
  <mergeCells count="15">
    <mergeCell ref="I29:J33"/>
    <mergeCell ref="G18:H18"/>
    <mergeCell ref="G19:H19"/>
    <mergeCell ref="G20:H20"/>
    <mergeCell ref="I15:J15"/>
    <mergeCell ref="I16:J16"/>
    <mergeCell ref="I17:J17"/>
    <mergeCell ref="I18:J18"/>
    <mergeCell ref="I19:J19"/>
    <mergeCell ref="I20:J20"/>
    <mergeCell ref="B6:C6"/>
    <mergeCell ref="B7:C7"/>
    <mergeCell ref="G15:H15"/>
    <mergeCell ref="G16:H16"/>
    <mergeCell ref="G17:H17"/>
  </mergeCells>
  <dataValidations count="2">
    <dataValidation type="list" allowBlank="1" showInputMessage="1" showErrorMessage="1" sqref="D16:D19" xr:uid="{7CB28CCE-E7DB-420A-AC5F-A694193A80EF}">
      <formula1>"Ja, Nein"</formula1>
    </dataValidation>
    <dataValidation type="list" allowBlank="1" showInputMessage="1" showErrorMessage="1" sqref="C12" xr:uid="{6A16ACDF-FF02-4213-B075-4D8793F476EC}">
      <formula1>"Sandboden, Lehm-/Tonboden"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Annahmen</vt:lpstr>
      <vt:lpstr>Berechnung Wasserbedarf Garten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Grathwohl, Lea</dc:creator>
  <cp:lastModifiedBy>Grathwohl, Lea</cp:lastModifiedBy>
  <dcterms:created xsi:type="dcterms:W3CDTF">2020-04-11T06:29:50Z</dcterms:created>
  <dcterms:modified xsi:type="dcterms:W3CDTF">2020-07-21T12:31:32Z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{932B8FF7-D326-4F42-B8CD-2E1B9CAA7671}</vt:lpwstr>
  </property>
</Properties>
</file>